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00" windowHeight="6980" activeTab="4"/>
  </bookViews>
  <sheets>
    <sheet name="汇总表" sheetId="1" r:id="rId1"/>
    <sheet name="旧仓库屋面改造" sheetId="2" r:id="rId2"/>
    <sheet name="旧办公楼维修" sheetId="3" r:id="rId3"/>
    <sheet name="室外配套" sheetId="4" r:id="rId4"/>
    <sheet name="新建厂房土建装饰" sheetId="5" r:id="rId5"/>
  </sheets>
  <definedNames/>
  <calcPr fullCalcOnLoad="1"/>
</workbook>
</file>

<file path=xl/sharedStrings.xml><?xml version="1.0" encoding="utf-8"?>
<sst xmlns="http://schemas.openxmlformats.org/spreadsheetml/2006/main" count="360" uniqueCount="212">
  <si>
    <t>硕丰公司旧危仓库及办公楼改造工程工程量清单汇总表        （单位：元）</t>
  </si>
  <si>
    <t>分项</t>
  </si>
  <si>
    <t>金额</t>
  </si>
  <si>
    <t>备注</t>
  </si>
  <si>
    <t>旧仓库屋面改造</t>
  </si>
  <si>
    <t>旧办公楼维修</t>
  </si>
  <si>
    <t>新建厂房土建装饰</t>
  </si>
  <si>
    <t>室外配套</t>
  </si>
  <si>
    <t>总价</t>
  </si>
  <si>
    <t>旧仓库屋面改造工程量清单</t>
  </si>
  <si>
    <t xml:space="preserve">工程名称：旧仓库屋面改造                   </t>
  </si>
  <si>
    <t>单位：元</t>
  </si>
  <si>
    <t>序号</t>
  </si>
  <si>
    <t>项目名称</t>
  </si>
  <si>
    <t>项目特征描述</t>
  </si>
  <si>
    <t>计量单位</t>
  </si>
  <si>
    <t>工程量</t>
  </si>
  <si>
    <t>全费用综合单价</t>
  </si>
  <si>
    <t>合价</t>
  </si>
  <si>
    <t>瓦屋面</t>
  </si>
  <si>
    <t>旧屋面拆除
1、塑钢瓦
2、平铺油毡一层
3、木檩条间距500，梢径不小于80，破损更换</t>
  </si>
  <si>
    <t>m2</t>
  </si>
  <si>
    <t>内墙面一般抹灰</t>
  </si>
  <si>
    <t>1.原墙面铲除
2.20厚1:3水泥砂浆
含脚手架费用</t>
  </si>
  <si>
    <t>内墙面喷刷涂料</t>
  </si>
  <si>
    <t>原墙面铲除
1.刮腻子遍数:满刮腻子
2.油漆品种、刷漆遍数:内墙乳胶漆两遍
含脚手架费用</t>
  </si>
  <si>
    <t>外墙面喷刷涂料</t>
  </si>
  <si>
    <t>原墙面铲除
1.刮腻子要求:满刮腻子
2.涂料品种、喷刷遍数:外墙乳胶漆两遍</t>
  </si>
  <si>
    <t>钢制大门</t>
  </si>
  <si>
    <t>0.9*2.1钢制大门，按业主指定</t>
  </si>
  <si>
    <t>项</t>
  </si>
  <si>
    <t>实心砖墙</t>
  </si>
  <si>
    <t>1.砖品种、规格、强度等级:MU20混凝土普通砖
2.墙体类型:240厚外墙
3.砂浆强度等级、配合比:M7.5水泥砂浆</t>
  </si>
  <si>
    <t>m3</t>
  </si>
  <si>
    <t>开孔（打洞）</t>
  </si>
  <si>
    <t>1.开门洞</t>
  </si>
  <si>
    <t>个</t>
  </si>
  <si>
    <t>细石混凝土楼地面</t>
  </si>
  <si>
    <t>1.铺3mm厚薄膜
2.6cm厚细石混凝土C20</t>
  </si>
  <si>
    <t>1.原墙面铲除
2.刮腻子遍数:满刮腻子
3.油漆品种、刷漆遍数:外墙乳胶漆两遍
含脚手架费用</t>
  </si>
  <si>
    <t>合   计</t>
  </si>
  <si>
    <t>旧办公楼维修改造工程量清单</t>
  </si>
  <si>
    <t>工程名称：旧办公楼维修改造</t>
  </si>
  <si>
    <t>内墙及天棚喷刷涂料</t>
  </si>
  <si>
    <t>1.原墙面铲除
2.刮腻子要求:满刮腻子
3.涂料品种、喷刷遍数:内墙涂料两遍
含脚手架费用</t>
  </si>
  <si>
    <t>外墙真石漆</t>
  </si>
  <si>
    <t>原墙面铲除
基层二遍
面层二遍
分格条现场确认
含脚手架费用</t>
  </si>
  <si>
    <t>更换地砖</t>
  </si>
  <si>
    <t>500*500地面砖，原规格地砖清理拆除，新地砖铺贴</t>
  </si>
  <si>
    <t>更换踢脚线</t>
  </si>
  <si>
    <t>与原踢脚线保持一致</t>
  </si>
  <si>
    <t>m</t>
  </si>
  <si>
    <t>旧门拆除更换</t>
  </si>
  <si>
    <t>1.旧门拆除，门边拆除粉刷
2.更换钢制防盗门0.96*2.05</t>
  </si>
  <si>
    <t>樘</t>
  </si>
  <si>
    <t>旧窗拆除更换</t>
  </si>
  <si>
    <t>1.旧窗及铝合金拆除
2.更铝合金双层推拉窗带纱窗，洞口尺寸1*1.5
3.更换铝合防盗网</t>
  </si>
  <si>
    <t>门洞封堵</t>
  </si>
  <si>
    <t>1.0.9*2.1门拆除封堵2个
2.1*1.5窗拆除封堵1个</t>
  </si>
  <si>
    <t>普通灯具</t>
  </si>
  <si>
    <t>1.拆除吸顶灯6个；拆除日光灯18个；
2.节能吸顶灯</t>
  </si>
  <si>
    <t>套</t>
  </si>
  <si>
    <t>照明开关及插座</t>
  </si>
  <si>
    <t>一个房间一个开关插座，3个五孔插座</t>
  </si>
  <si>
    <t>网线插座</t>
  </si>
  <si>
    <t>一个房间4个网插</t>
  </si>
  <si>
    <t>电话线插座</t>
  </si>
  <si>
    <t>办公室一个电话线插座</t>
  </si>
  <si>
    <t>线槽</t>
  </si>
  <si>
    <t>1.名称:金属线槽
2.规格:150*75</t>
  </si>
  <si>
    <t>配线</t>
  </si>
  <si>
    <t>1.名称:老线拆除，新线管内穿线
2.配线形式:照明线路
3.规格:WDZ-BV-4</t>
  </si>
  <si>
    <t>空气开关更换</t>
  </si>
  <si>
    <t>业主现场指定</t>
  </si>
  <si>
    <t>室外消火栓</t>
  </si>
  <si>
    <t>1.室外消火栓</t>
  </si>
  <si>
    <t>空调</t>
  </si>
  <si>
    <t>1.5匹空调购买安装</t>
  </si>
  <si>
    <t>卷闸门拆除</t>
  </si>
  <si>
    <t>机械台班</t>
  </si>
  <si>
    <t>共计</t>
  </si>
  <si>
    <t>室外配套工程量清单</t>
  </si>
  <si>
    <t>工程名称：室外配套</t>
  </si>
  <si>
    <t>路床(槽）整形</t>
  </si>
  <si>
    <t>1.部位:按设计要求和规定标高，将边沟、边坡、路基起高垫低、夯实、碾压成形
2.范围:广场</t>
  </si>
  <si>
    <t>混凝土管</t>
  </si>
  <si>
    <t>1.垫层、基础材质及厚度:C15混凝土垫层
2.管座材质:钢筋混凝土平口管
3.规格:DN400
4.接口方式:水泥砂浆接口</t>
  </si>
  <si>
    <t>挖土场内转运</t>
  </si>
  <si>
    <t>场内土方开挖30CM</t>
  </si>
  <si>
    <t>室外电线整理</t>
  </si>
  <si>
    <t>1、含材料</t>
  </si>
  <si>
    <t>移栽树</t>
  </si>
  <si>
    <t>场内移栽</t>
  </si>
  <si>
    <t>棵</t>
  </si>
  <si>
    <t>花坛拆除</t>
  </si>
  <si>
    <t>拆除清运</t>
  </si>
  <si>
    <t>门房拆除</t>
  </si>
  <si>
    <t>回填旱坑</t>
  </si>
  <si>
    <t>拆除的砖渣回填</t>
  </si>
  <si>
    <t>盖板更换</t>
  </si>
  <si>
    <t>450*750铸铁盖板</t>
  </si>
  <si>
    <t>块</t>
  </si>
  <si>
    <t>挖排水沟</t>
  </si>
  <si>
    <t>破除混凝土
挖土方</t>
  </si>
  <si>
    <t>混凝土排水沟</t>
  </si>
  <si>
    <t>500宽，400高，C20混凝土</t>
  </si>
  <si>
    <t>大门砖柱拆除及粉刷</t>
  </si>
  <si>
    <t>按业主要求改造</t>
  </si>
  <si>
    <t>自动识别升降门</t>
  </si>
  <si>
    <t>4米格栅</t>
  </si>
  <si>
    <t>钢管保养</t>
  </si>
  <si>
    <t>除锈刷漆保养，每根6米</t>
  </si>
  <si>
    <t>根</t>
  </si>
  <si>
    <t>材料转运</t>
  </si>
  <si>
    <t>新建厂房工程量清单</t>
  </si>
  <si>
    <t>工程名称：湖北硕丰建设有限公司旧危仓库改造工程-新建厂房土建装饰</t>
  </si>
  <si>
    <t>挖沟槽土方</t>
  </si>
  <si>
    <t>1.土壤类别:详地勘报告
2.挖土深度:详见施工图
3.土方运距:由投标人根据施工现场情况自行考虑</t>
  </si>
  <si>
    <t>挖基坑土方</t>
  </si>
  <si>
    <t>回填方</t>
  </si>
  <si>
    <t>1.密实度要求:满足规范和设计需求
2.填方材料品种:一、二类土
3.填方来源、运距:投标单位自行考虑</t>
  </si>
  <si>
    <t>缺方回填
1.密实度要求:满足规范和设计需求
2.填方材料品种:一、二类土
3.填方来源、运距:投标单位自行考虑</t>
  </si>
  <si>
    <t>1.砖品种、规格、强度等级:混凝土砖
2.墙体类型:240厚外墙
3.砂浆强度等级、配合比:M5.0水泥砂浆</t>
  </si>
  <si>
    <t>垫层</t>
  </si>
  <si>
    <t>1.混凝土种类:商品混凝土
2.混凝土强度等级:C15</t>
  </si>
  <si>
    <t>独立基础</t>
  </si>
  <si>
    <t>1.混凝土种类:商品混凝土
2.混凝土强度等级:C30</t>
  </si>
  <si>
    <t>短柱</t>
  </si>
  <si>
    <t>构造柱</t>
  </si>
  <si>
    <t>基础梁</t>
  </si>
  <si>
    <t>雨篷、悬挑板、阳台板</t>
  </si>
  <si>
    <t>1.混凝土种类:商品混凝土
2.混凝土强度等级:C20</t>
  </si>
  <si>
    <t>散水</t>
  </si>
  <si>
    <t>1.70厚C10混凝土，随抹随光
2..找坡5%素土夯实</t>
  </si>
  <si>
    <t>坡道</t>
  </si>
  <si>
    <t>1.素土夯实
2.100厚C15混凝土，20厚1:2水泥砂浆随打随抹光，加做100*100菱形防滑条</t>
  </si>
  <si>
    <t>扶手、压顶</t>
  </si>
  <si>
    <t>C30细石混凝土二次浇灌
1.混凝土种类:商品混凝土，浇捣、养护
2.混凝土强度等级:C30</t>
  </si>
  <si>
    <t>现浇构件钢筋</t>
  </si>
  <si>
    <t>1.钢筋种类、规格:钢筋HPB300 φ8，制作、安装</t>
  </si>
  <si>
    <t>t</t>
  </si>
  <si>
    <t>1.钢筋种类、规格:钢筋HPB300 φ12，制作、安装</t>
  </si>
  <si>
    <t>1.钢筋种类、规格:钢筋HPB300 φ16，制作、安装</t>
  </si>
  <si>
    <t>1.钢筋种类、规格:钢筋HPB300 φ18，制作、安装</t>
  </si>
  <si>
    <t>1.钢筋种类、规格:钢筋HRB400 φ8，制作、安装</t>
  </si>
  <si>
    <t>1.钢筋种类、规格:钢筋HRB400 φ12，制作、安装</t>
  </si>
  <si>
    <t>1.钢筋种类、规格:钢筋HRB400 φ16，制作、安装</t>
  </si>
  <si>
    <t>1.钢筋种类、规格:钢筋HRB400 φ18，制作、安装</t>
  </si>
  <si>
    <t>1.钢筋种类、规格:钢筋HRB400 φ20，制作、安装</t>
  </si>
  <si>
    <t>机械连接</t>
  </si>
  <si>
    <t>1.连接方式:直螺纹钢筋接头</t>
  </si>
  <si>
    <t>1.连接方式:电渣压力焊接</t>
  </si>
  <si>
    <t>室内地坪</t>
  </si>
  <si>
    <t>1.地坪厚度:20cmC30混凝土</t>
  </si>
  <si>
    <t>墙面一般抹灰</t>
  </si>
  <si>
    <t>1.墙体类型:240厚外墙
2.底层厚度、砂浆配合比:15厚1:3水泥砂浆
3.面层厚度、砂浆配合比:5厚干粉类聚合物水泥防水砂浆
4.做法详见：15ZJ001页82外墙17</t>
  </si>
  <si>
    <t>墙面喷刷涂料</t>
  </si>
  <si>
    <t>1.刮腻子要求:满刮腻子
2.涂料品种、喷刷遍数:外墙涂料两遍</t>
  </si>
  <si>
    <t>基础</t>
  </si>
  <si>
    <t>1.基础类型:基础垫层模板,模板类型及支撑方式由投标人自行考虑</t>
  </si>
  <si>
    <t>1.基础类型:独立基础模板,模板类型及支撑方式由投标人自行考虑</t>
  </si>
  <si>
    <t>1.梁截面形状:基础梁模板,模板类型及支撑方式由投标人自行考虑</t>
  </si>
  <si>
    <t>短柱模板,模板类型及支撑方式由投标人自行考虑</t>
  </si>
  <si>
    <t>构造柱模板,模板类型及支撑方式由投标人自行考虑</t>
  </si>
  <si>
    <t>综合脚手架</t>
  </si>
  <si>
    <t>1.综合脚手架</t>
  </si>
  <si>
    <t>垂直运输</t>
  </si>
  <si>
    <t>1.建筑物建筑类型及结构形式:厂房、钢结构
2.建筑物檐口高度、层数:6.5m</t>
  </si>
  <si>
    <t>老旧瓦房拆除</t>
  </si>
  <si>
    <t>老旧房屋拆除建筑垃圾转运，由投标人根据施工现场情况自行考虑</t>
  </si>
  <si>
    <t>配电箱</t>
  </si>
  <si>
    <t>1.名称:AW总配电箱</t>
  </si>
  <si>
    <t>台</t>
  </si>
  <si>
    <t>照明开关</t>
  </si>
  <si>
    <t>1. 名称: 单极开关
2. 规格: 250W,10A</t>
  </si>
  <si>
    <t>接地极</t>
  </si>
  <si>
    <t>1.40*4镀锌扁钢接地极</t>
  </si>
  <si>
    <t>避雷引下线</t>
  </si>
  <si>
    <t>1.名称:避雷引下线</t>
  </si>
  <si>
    <t>避雷网</t>
  </si>
  <si>
    <t>1.名称:避雷网</t>
  </si>
  <si>
    <t>等电位端子箱、测试板</t>
  </si>
  <si>
    <t>1.名称:MEB总等电位联联结板</t>
  </si>
  <si>
    <t>配管</t>
  </si>
  <si>
    <t>1.名称:电气配管
2.材质:钢管
3.规格:SC20</t>
  </si>
  <si>
    <t>1.名称:管内穿线
2.配线形式:照明线路
3.规格:WDZ-BV-4</t>
  </si>
  <si>
    <t>1.应急灯</t>
  </si>
  <si>
    <t>1.节能吸顶灯</t>
  </si>
  <si>
    <t>1.名称:广照型高悬挂防爆灯
2.规格:150W/盏</t>
  </si>
  <si>
    <t>装饰灯</t>
  </si>
  <si>
    <t>1.安全出口标志灯E1型</t>
  </si>
  <si>
    <t>1.安全出口标志灯E2型</t>
  </si>
  <si>
    <t>送配电装置系统</t>
  </si>
  <si>
    <t>送配电调试</t>
  </si>
  <si>
    <t>系统</t>
  </si>
  <si>
    <t>室内消火栓</t>
  </si>
  <si>
    <t>1.消防卷盘 双栓 DN65</t>
  </si>
  <si>
    <t>镀锌钢管</t>
  </si>
  <si>
    <t>1.安装部位:室外
2.介质:消防给水
3.规格、压力等级:DN25
4.连接形式:螺纹连接</t>
  </si>
  <si>
    <t>1.安装部位:室外
2.介质:消防给水
3.规格、压力等级:DN32
4.连接形式:螺纹连接</t>
  </si>
  <si>
    <t>1.安装部位:室外
2.介质:消防给水
3.规格、压力等级:DN100
4.连接形式:螺纹连接</t>
  </si>
  <si>
    <t>螺纹法兰阀门</t>
  </si>
  <si>
    <t>1.类型:自动排气阀
2.规格、压力等级:DN50</t>
  </si>
  <si>
    <t>砌筑井</t>
  </si>
  <si>
    <t>1.砖砌水表井200*400*500
2.做法详见：05S502-89</t>
  </si>
  <si>
    <t>座</t>
  </si>
  <si>
    <t>资料费</t>
  </si>
  <si>
    <t>按业主要求不可竞争</t>
  </si>
  <si>
    <t>水电人工费</t>
  </si>
  <si>
    <t>地上总建筑面积721.3㎡</t>
  </si>
  <si>
    <t>㎡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</si>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</sst>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9" fillId="0" borderId="0">
      <alignment/>
      <protection/>
    </xf>
  </cellStyleXfs>
  <cellXfs count="54">
    <xf numFmtId="0" fontId="0" fillId="0" borderId="0" xfId="0" applyAlignment="1">
      <alignment vertical="center"/>
    </xf>
    <xf numFmtId="0" fontId="2" fillId="33" borderId="0" xfId="63" applyFont="1" applyFill="1" applyAlignment="1">
      <alignment horizontal="center" vertical="center" wrapText="1"/>
      <protection/>
    </xf>
    <xf numFmtId="176" fontId="2" fillId="33" borderId="0" xfId="63" applyNumberFormat="1" applyFont="1" applyFill="1" applyAlignment="1">
      <alignment horizontal="center" vertical="center" wrapText="1"/>
      <protection/>
    </xf>
    <xf numFmtId="0" fontId="3" fillId="33" borderId="0" xfId="63" applyFont="1" applyFill="1" applyAlignment="1">
      <alignment horizontal="left" wrapText="1"/>
      <protection/>
    </xf>
    <xf numFmtId="176" fontId="3" fillId="33" borderId="0" xfId="63" applyNumberFormat="1" applyFont="1" applyFill="1" applyAlignment="1">
      <alignment horizontal="left" wrapText="1"/>
      <protection/>
    </xf>
    <xf numFmtId="0" fontId="3" fillId="33" borderId="0" xfId="63" applyFont="1" applyFill="1" applyAlignment="1">
      <alignment horizontal="right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176" fontId="3" fillId="33" borderId="9" xfId="63" applyNumberFormat="1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176" fontId="3" fillId="33" borderId="11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33" borderId="9" xfId="63" applyFont="1" applyFill="1" applyBorder="1" applyAlignment="1">
      <alignment horizontal="left" vertical="center" wrapText="1"/>
      <protection/>
    </xf>
    <xf numFmtId="176" fontId="3" fillId="33" borderId="12" xfId="6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33" borderId="9" xfId="63" applyFont="1" applyFill="1" applyBorder="1" applyAlignment="1">
      <alignment horizontal="left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3" fillId="33" borderId="9" xfId="63" applyFont="1" applyFill="1" applyBorder="1" applyAlignment="1">
      <alignment horizontal="left" vertical="center" wrapText="1"/>
      <protection/>
    </xf>
    <xf numFmtId="176" fontId="3" fillId="33" borderId="12" xfId="63" applyNumberFormat="1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33" borderId="9" xfId="63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vertical="center" wrapText="1"/>
      <protection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33" borderId="11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7" fontId="0" fillId="0" borderId="9" xfId="0" applyNumberFormat="1" applyBorder="1" applyAlignment="1">
      <alignment vertical="center" wrapText="1"/>
    </xf>
    <xf numFmtId="177" fontId="0" fillId="0" borderId="15" xfId="0" applyNumberFormat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36.625" style="0" customWidth="1"/>
    <col min="2" max="3" width="21.50390625" style="0" customWidth="1"/>
  </cols>
  <sheetData>
    <row r="1" spans="1:3" ht="51.75" customHeight="1">
      <c r="A1" s="48" t="s">
        <v>0</v>
      </c>
      <c r="B1" s="48"/>
      <c r="C1" s="48"/>
    </row>
    <row r="2" spans="1:3" s="47" customFormat="1" ht="39" customHeight="1">
      <c r="A2" s="49" t="s">
        <v>1</v>
      </c>
      <c r="B2" s="49" t="s">
        <v>2</v>
      </c>
      <c r="C2" s="50" t="s">
        <v>3</v>
      </c>
    </row>
    <row r="3" spans="1:3" ht="31.5" customHeight="1">
      <c r="A3" s="51" t="s">
        <v>4</v>
      </c>
      <c r="B3" s="52"/>
      <c r="C3" s="53"/>
    </row>
    <row r="4" spans="1:3" ht="31.5" customHeight="1">
      <c r="A4" s="51" t="s">
        <v>5</v>
      </c>
      <c r="B4" s="52"/>
      <c r="C4" s="53"/>
    </row>
    <row r="5" spans="1:3" ht="31.5" customHeight="1">
      <c r="A5" s="51" t="s">
        <v>6</v>
      </c>
      <c r="B5" s="52"/>
      <c r="C5" s="53"/>
    </row>
    <row r="6" spans="1:3" ht="31.5" customHeight="1">
      <c r="A6" s="51" t="s">
        <v>7</v>
      </c>
      <c r="B6" s="52"/>
      <c r="C6" s="53"/>
    </row>
    <row r="7" spans="1:3" ht="31.5" customHeight="1">
      <c r="A7" s="51" t="s">
        <v>8</v>
      </c>
      <c r="B7" s="52"/>
      <c r="C7" s="53"/>
    </row>
    <row r="8" ht="31.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C7" sqref="C7"/>
    </sheetView>
  </sheetViews>
  <sheetFormatPr defaultColWidth="9.00390625" defaultRowHeight="14.25"/>
  <cols>
    <col min="3" max="3" width="21.125" style="0" customWidth="1"/>
    <col min="6" max="6" width="9.625" style="38" customWidth="1"/>
    <col min="7" max="7" width="9.00390625" style="38" customWidth="1"/>
  </cols>
  <sheetData>
    <row r="1" spans="1:7" ht="33" customHeight="1">
      <c r="A1" s="1" t="s">
        <v>9</v>
      </c>
      <c r="B1" s="1"/>
      <c r="C1" s="1"/>
      <c r="D1" s="1"/>
      <c r="E1" s="1"/>
      <c r="F1" s="1"/>
      <c r="G1" s="1"/>
    </row>
    <row r="2" spans="1:7" ht="30" customHeight="1">
      <c r="A2" s="3" t="s">
        <v>10</v>
      </c>
      <c r="B2" s="3"/>
      <c r="C2" s="3"/>
      <c r="D2" s="3"/>
      <c r="E2" s="3"/>
      <c r="F2" s="5" t="s">
        <v>11</v>
      </c>
      <c r="G2" s="5"/>
    </row>
    <row r="3" spans="1:7" ht="1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8"/>
      <c r="G3" s="39"/>
    </row>
    <row r="4" spans="1:7" ht="15">
      <c r="A4" s="6"/>
      <c r="B4" s="6"/>
      <c r="C4" s="6"/>
      <c r="D4" s="6"/>
      <c r="E4" s="6"/>
      <c r="F4" s="10" t="s">
        <v>17</v>
      </c>
      <c r="G4" s="40" t="s">
        <v>18</v>
      </c>
    </row>
    <row r="5" spans="1:7" ht="9" customHeight="1">
      <c r="A5" s="6"/>
      <c r="B5" s="6"/>
      <c r="C5" s="6"/>
      <c r="D5" s="6"/>
      <c r="E5" s="6"/>
      <c r="F5" s="12"/>
      <c r="G5" s="40"/>
    </row>
    <row r="6" spans="1:7" ht="87.75" customHeight="1">
      <c r="A6" s="6">
        <v>1</v>
      </c>
      <c r="B6" s="13" t="s">
        <v>19</v>
      </c>
      <c r="C6" s="13" t="s">
        <v>20</v>
      </c>
      <c r="D6" s="6" t="s">
        <v>21</v>
      </c>
      <c r="E6" s="6">
        <v>270</v>
      </c>
      <c r="F6" s="40"/>
      <c r="G6" s="40"/>
    </row>
    <row r="7" spans="1:7" ht="51.75" customHeight="1">
      <c r="A7" s="6">
        <v>2</v>
      </c>
      <c r="B7" s="13" t="s">
        <v>22</v>
      </c>
      <c r="C7" s="13" t="s">
        <v>23</v>
      </c>
      <c r="D7" s="6" t="s">
        <v>21</v>
      </c>
      <c r="E7" s="6">
        <v>122.5</v>
      </c>
      <c r="F7" s="40"/>
      <c r="G7" s="40"/>
    </row>
    <row r="8" spans="1:7" ht="78.75" customHeight="1">
      <c r="A8" s="6">
        <v>3</v>
      </c>
      <c r="B8" s="13" t="s">
        <v>24</v>
      </c>
      <c r="C8" s="13" t="s">
        <v>25</v>
      </c>
      <c r="D8" s="6" t="s">
        <v>21</v>
      </c>
      <c r="E8" s="6">
        <v>122.5</v>
      </c>
      <c r="F8" s="40"/>
      <c r="G8" s="40"/>
    </row>
    <row r="9" spans="1:7" ht="66" customHeight="1">
      <c r="A9" s="6">
        <v>4</v>
      </c>
      <c r="B9" s="13" t="s">
        <v>26</v>
      </c>
      <c r="C9" s="13" t="s">
        <v>27</v>
      </c>
      <c r="D9" s="6" t="s">
        <v>21</v>
      </c>
      <c r="E9" s="6">
        <v>927</v>
      </c>
      <c r="F9" s="40"/>
      <c r="G9" s="40"/>
    </row>
    <row r="10" spans="1:7" ht="37.5" customHeight="1">
      <c r="A10" s="6">
        <v>5</v>
      </c>
      <c r="B10" s="13" t="s">
        <v>28</v>
      </c>
      <c r="C10" s="13" t="s">
        <v>29</v>
      </c>
      <c r="D10" s="6" t="s">
        <v>30</v>
      </c>
      <c r="E10" s="6">
        <v>1</v>
      </c>
      <c r="F10" s="40"/>
      <c r="G10" s="40"/>
    </row>
    <row r="11" spans="1:7" ht="76.5" customHeight="1">
      <c r="A11" s="6">
        <v>6</v>
      </c>
      <c r="B11" s="13" t="s">
        <v>31</v>
      </c>
      <c r="C11" s="13" t="s">
        <v>32</v>
      </c>
      <c r="D11" s="6" t="s">
        <v>33</v>
      </c>
      <c r="E11" s="6">
        <v>5</v>
      </c>
      <c r="F11" s="40"/>
      <c r="G11" s="40"/>
    </row>
    <row r="12" spans="1:7" ht="25.5">
      <c r="A12" s="6">
        <v>7</v>
      </c>
      <c r="B12" s="13" t="s">
        <v>34</v>
      </c>
      <c r="C12" s="13" t="s">
        <v>35</v>
      </c>
      <c r="D12" s="6" t="s">
        <v>36</v>
      </c>
      <c r="E12" s="6">
        <v>13</v>
      </c>
      <c r="F12" s="40"/>
      <c r="G12" s="40"/>
    </row>
    <row r="13" spans="1:7" ht="25.5">
      <c r="A13" s="6">
        <v>8</v>
      </c>
      <c r="B13" s="13" t="s">
        <v>37</v>
      </c>
      <c r="C13" s="13" t="s">
        <v>38</v>
      </c>
      <c r="D13" s="6" t="s">
        <v>21</v>
      </c>
      <c r="E13" s="6">
        <v>148.5</v>
      </c>
      <c r="F13" s="40"/>
      <c r="G13" s="40"/>
    </row>
    <row r="14" spans="1:7" ht="64.5" hidden="1">
      <c r="A14" s="6">
        <v>9</v>
      </c>
      <c r="B14" s="13" t="s">
        <v>26</v>
      </c>
      <c r="C14" s="13" t="s">
        <v>39</v>
      </c>
      <c r="D14" s="6" t="s">
        <v>21</v>
      </c>
      <c r="E14" s="6">
        <v>225</v>
      </c>
      <c r="F14" s="40"/>
      <c r="G14" s="40"/>
    </row>
    <row r="15" spans="1:7" ht="27.75" customHeight="1">
      <c r="A15" s="6" t="s">
        <v>40</v>
      </c>
      <c r="B15" s="6"/>
      <c r="C15" s="6"/>
      <c r="D15" s="6"/>
      <c r="E15" s="6"/>
      <c r="F15" s="45"/>
      <c r="G15" s="46"/>
    </row>
    <row r="25" ht="24.75" customHeight="1"/>
  </sheetData>
  <sheetProtection/>
  <mergeCells count="13">
    <mergeCell ref="A1:G1"/>
    <mergeCell ref="A2:D2"/>
    <mergeCell ref="F2:G2"/>
    <mergeCell ref="F3:G3"/>
    <mergeCell ref="A15:E15"/>
    <mergeCell ref="F15:G15"/>
    <mergeCell ref="A3:A5"/>
    <mergeCell ref="B3:B5"/>
    <mergeCell ref="C3:C5"/>
    <mergeCell ref="D3:D5"/>
    <mergeCell ref="E3:E5"/>
    <mergeCell ref="F4:F5"/>
    <mergeCell ref="G4:G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3">
      <selection activeCell="C14" sqref="C14"/>
    </sheetView>
  </sheetViews>
  <sheetFormatPr defaultColWidth="9.00390625" defaultRowHeight="14.25"/>
  <cols>
    <col min="2" max="2" width="12.875" style="0" customWidth="1"/>
    <col min="3" max="3" width="18.875" style="0" customWidth="1"/>
    <col min="6" max="6" width="9.00390625" style="38" customWidth="1"/>
    <col min="7" max="7" width="11.75390625" style="38" bestFit="1" customWidth="1"/>
  </cols>
  <sheetData>
    <row r="1" spans="1:7" ht="25.5">
      <c r="A1" s="1" t="s">
        <v>41</v>
      </c>
      <c r="B1" s="1"/>
      <c r="C1" s="1"/>
      <c r="D1" s="1"/>
      <c r="E1" s="1"/>
      <c r="F1" s="1"/>
      <c r="G1" s="1"/>
    </row>
    <row r="2" spans="1:7" ht="33" customHeight="1">
      <c r="A2" s="3" t="s">
        <v>42</v>
      </c>
      <c r="B2" s="3"/>
      <c r="C2" s="3"/>
      <c r="D2" s="3"/>
      <c r="E2" s="3"/>
      <c r="F2" s="5" t="s">
        <v>11</v>
      </c>
      <c r="G2" s="5"/>
    </row>
    <row r="3" spans="1:7" ht="1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8"/>
      <c r="G3" s="39"/>
    </row>
    <row r="4" spans="1:7" ht="15">
      <c r="A4" s="6"/>
      <c r="B4" s="6"/>
      <c r="C4" s="6"/>
      <c r="D4" s="6"/>
      <c r="E4" s="6"/>
      <c r="F4" s="10" t="s">
        <v>17</v>
      </c>
      <c r="G4" s="40" t="s">
        <v>18</v>
      </c>
    </row>
    <row r="5" spans="1:7" ht="9" customHeight="1">
      <c r="A5" s="6"/>
      <c r="B5" s="6"/>
      <c r="C5" s="6"/>
      <c r="D5" s="6"/>
      <c r="E5" s="6"/>
      <c r="F5" s="12"/>
      <c r="G5" s="40"/>
    </row>
    <row r="6" spans="1:8" ht="67.5" customHeight="1">
      <c r="A6" s="6">
        <v>1</v>
      </c>
      <c r="B6" s="13" t="s">
        <v>19</v>
      </c>
      <c r="C6" s="13" t="s">
        <v>20</v>
      </c>
      <c r="D6" s="6" t="s">
        <v>21</v>
      </c>
      <c r="E6" s="6">
        <v>200</v>
      </c>
      <c r="F6" s="40"/>
      <c r="G6" s="40"/>
      <c r="H6" s="41"/>
    </row>
    <row r="7" spans="1:8" ht="75.75" customHeight="1">
      <c r="A7" s="6">
        <v>3</v>
      </c>
      <c r="B7" s="13" t="s">
        <v>43</v>
      </c>
      <c r="C7" s="13" t="s">
        <v>44</v>
      </c>
      <c r="D7" s="6" t="s">
        <v>21</v>
      </c>
      <c r="E7" s="6">
        <v>640</v>
      </c>
      <c r="F7" s="40"/>
      <c r="G7" s="40"/>
      <c r="H7" s="41"/>
    </row>
    <row r="8" spans="1:8" ht="82.5" customHeight="1">
      <c r="A8" s="6">
        <v>4</v>
      </c>
      <c r="B8" s="13" t="s">
        <v>45</v>
      </c>
      <c r="C8" s="13" t="s">
        <v>46</v>
      </c>
      <c r="D8" s="6" t="s">
        <v>21</v>
      </c>
      <c r="E8" s="6">
        <v>240</v>
      </c>
      <c r="F8" s="40"/>
      <c r="G8" s="40"/>
      <c r="H8" s="41"/>
    </row>
    <row r="9" spans="1:8" ht="43.5" customHeight="1">
      <c r="A9" s="6">
        <v>5</v>
      </c>
      <c r="B9" s="13" t="s">
        <v>47</v>
      </c>
      <c r="C9" s="13" t="s">
        <v>48</v>
      </c>
      <c r="D9" s="6" t="s">
        <v>21</v>
      </c>
      <c r="E9" s="6">
        <f>24*1.3*2</f>
        <v>62.400000000000006</v>
      </c>
      <c r="F9" s="40"/>
      <c r="G9" s="40"/>
      <c r="H9" s="41"/>
    </row>
    <row r="10" spans="1:8" ht="25.5" customHeight="1">
      <c r="A10" s="6">
        <v>6</v>
      </c>
      <c r="B10" s="13" t="s">
        <v>49</v>
      </c>
      <c r="C10" s="13" t="s">
        <v>50</v>
      </c>
      <c r="D10" s="6" t="s">
        <v>51</v>
      </c>
      <c r="E10" s="6">
        <v>117</v>
      </c>
      <c r="F10" s="40"/>
      <c r="G10" s="40"/>
      <c r="H10" s="41"/>
    </row>
    <row r="11" spans="1:8" ht="51.75">
      <c r="A11" s="6">
        <v>7</v>
      </c>
      <c r="B11" s="13" t="s">
        <v>52</v>
      </c>
      <c r="C11" s="13" t="s">
        <v>53</v>
      </c>
      <c r="D11" s="6" t="s">
        <v>54</v>
      </c>
      <c r="E11" s="6">
        <v>12</v>
      </c>
      <c r="F11" s="40"/>
      <c r="G11" s="40"/>
      <c r="H11" s="41"/>
    </row>
    <row r="12" spans="1:8" ht="57" customHeight="1">
      <c r="A12" s="6">
        <v>8</v>
      </c>
      <c r="B12" s="13" t="s">
        <v>55</v>
      </c>
      <c r="C12" s="13" t="s">
        <v>56</v>
      </c>
      <c r="D12" s="6" t="s">
        <v>21</v>
      </c>
      <c r="E12" s="6">
        <f>6*2*2*1*1.5</f>
        <v>36</v>
      </c>
      <c r="F12" s="40"/>
      <c r="G12" s="40"/>
      <c r="H12" s="41"/>
    </row>
    <row r="13" spans="1:8" ht="39">
      <c r="A13" s="6">
        <v>9</v>
      </c>
      <c r="B13" s="13" t="s">
        <v>57</v>
      </c>
      <c r="C13" s="13" t="s">
        <v>58</v>
      </c>
      <c r="D13" s="6" t="s">
        <v>30</v>
      </c>
      <c r="E13" s="6">
        <v>1</v>
      </c>
      <c r="F13" s="40"/>
      <c r="G13" s="40"/>
      <c r="H13" s="41"/>
    </row>
    <row r="14" spans="1:8" ht="39">
      <c r="A14" s="6">
        <v>10</v>
      </c>
      <c r="B14" s="13" t="s">
        <v>59</v>
      </c>
      <c r="C14" s="13" t="s">
        <v>60</v>
      </c>
      <c r="D14" s="6" t="s">
        <v>61</v>
      </c>
      <c r="E14" s="6">
        <v>24</v>
      </c>
      <c r="F14" s="40"/>
      <c r="G14" s="40"/>
      <c r="H14" s="41"/>
    </row>
    <row r="15" spans="1:8" ht="25.5">
      <c r="A15" s="6">
        <v>11</v>
      </c>
      <c r="B15" s="13" t="s">
        <v>62</v>
      </c>
      <c r="C15" s="13" t="s">
        <v>63</v>
      </c>
      <c r="D15" s="6" t="s">
        <v>36</v>
      </c>
      <c r="E15" s="6">
        <f>7+4*9</f>
        <v>43</v>
      </c>
      <c r="F15" s="40"/>
      <c r="G15" s="40"/>
      <c r="H15" s="41"/>
    </row>
    <row r="16" spans="1:8" ht="15">
      <c r="A16" s="6">
        <v>12</v>
      </c>
      <c r="B16" s="13" t="s">
        <v>64</v>
      </c>
      <c r="C16" s="13" t="s">
        <v>65</v>
      </c>
      <c r="D16" s="6" t="s">
        <v>36</v>
      </c>
      <c r="E16" s="6">
        <f>4*9</f>
        <v>36</v>
      </c>
      <c r="F16" s="40"/>
      <c r="G16" s="40"/>
      <c r="H16" s="41"/>
    </row>
    <row r="17" spans="1:8" ht="15">
      <c r="A17" s="6">
        <v>13</v>
      </c>
      <c r="B17" s="13" t="s">
        <v>66</v>
      </c>
      <c r="C17" s="13" t="s">
        <v>67</v>
      </c>
      <c r="D17" s="6" t="s">
        <v>36</v>
      </c>
      <c r="E17" s="6">
        <v>1</v>
      </c>
      <c r="F17" s="40"/>
      <c r="G17" s="40"/>
      <c r="H17" s="41"/>
    </row>
    <row r="18" spans="1:8" ht="25.5">
      <c r="A18" s="6">
        <v>14</v>
      </c>
      <c r="B18" s="13" t="s">
        <v>68</v>
      </c>
      <c r="C18" s="13" t="s">
        <v>69</v>
      </c>
      <c r="D18" s="6" t="s">
        <v>51</v>
      </c>
      <c r="E18" s="6">
        <f>13+7.5+11*9+42*2+100</f>
        <v>303.5</v>
      </c>
      <c r="F18" s="40"/>
      <c r="G18" s="40"/>
      <c r="H18" s="41"/>
    </row>
    <row r="19" spans="1:8" ht="51.75">
      <c r="A19" s="6">
        <v>15</v>
      </c>
      <c r="B19" s="13" t="s">
        <v>70</v>
      </c>
      <c r="C19" s="13" t="s">
        <v>71</v>
      </c>
      <c r="D19" s="6" t="s">
        <v>51</v>
      </c>
      <c r="E19" s="6">
        <f>13+7.5+11*9+42*2+100</f>
        <v>303.5</v>
      </c>
      <c r="F19" s="40"/>
      <c r="G19" s="40"/>
      <c r="H19" s="41"/>
    </row>
    <row r="20" spans="1:8" ht="15">
      <c r="A20" s="6">
        <v>16</v>
      </c>
      <c r="B20" s="13" t="s">
        <v>72</v>
      </c>
      <c r="C20" s="13" t="s">
        <v>73</v>
      </c>
      <c r="D20" s="6" t="s">
        <v>36</v>
      </c>
      <c r="E20" s="6">
        <v>3</v>
      </c>
      <c r="F20" s="40"/>
      <c r="G20" s="40"/>
      <c r="H20" s="41"/>
    </row>
    <row r="21" spans="1:8" ht="15">
      <c r="A21" s="6">
        <v>17</v>
      </c>
      <c r="B21" s="13" t="s">
        <v>74</v>
      </c>
      <c r="C21" s="13" t="s">
        <v>75</v>
      </c>
      <c r="D21" s="6" t="s">
        <v>61</v>
      </c>
      <c r="E21" s="6">
        <v>1</v>
      </c>
      <c r="F21" s="40"/>
      <c r="G21" s="40"/>
      <c r="H21" s="41"/>
    </row>
    <row r="22" spans="1:8" ht="15">
      <c r="A22" s="6">
        <v>18</v>
      </c>
      <c r="B22" s="20" t="s">
        <v>76</v>
      </c>
      <c r="C22" s="20" t="s">
        <v>77</v>
      </c>
      <c r="D22" s="22" t="s">
        <v>36</v>
      </c>
      <c r="E22" s="22">
        <v>4</v>
      </c>
      <c r="F22" s="40"/>
      <c r="G22" s="40"/>
      <c r="H22" s="41"/>
    </row>
    <row r="23" spans="1:8" ht="15">
      <c r="A23" s="6">
        <v>19</v>
      </c>
      <c r="B23" s="20" t="s">
        <v>78</v>
      </c>
      <c r="C23" s="20"/>
      <c r="D23" s="22" t="s">
        <v>30</v>
      </c>
      <c r="E23" s="22">
        <v>1</v>
      </c>
      <c r="F23" s="40"/>
      <c r="G23" s="40"/>
      <c r="H23" s="41"/>
    </row>
    <row r="24" spans="1:8" ht="15">
      <c r="A24" s="22">
        <v>20</v>
      </c>
      <c r="B24" s="20" t="s">
        <v>79</v>
      </c>
      <c r="C24" s="20"/>
      <c r="D24" s="22" t="s">
        <v>30</v>
      </c>
      <c r="E24" s="22">
        <v>1</v>
      </c>
      <c r="F24" s="40"/>
      <c r="G24" s="40"/>
      <c r="H24" s="41"/>
    </row>
    <row r="25" spans="1:7" ht="24.75" customHeight="1">
      <c r="A25" s="42" t="s">
        <v>80</v>
      </c>
      <c r="B25" s="43"/>
      <c r="C25" s="43"/>
      <c r="D25" s="43"/>
      <c r="E25" s="43"/>
      <c r="F25" s="44"/>
      <c r="G25" s="44"/>
    </row>
  </sheetData>
  <sheetProtection/>
  <mergeCells count="11">
    <mergeCell ref="A1:G1"/>
    <mergeCell ref="A2:D2"/>
    <mergeCell ref="F2:G2"/>
    <mergeCell ref="F3:G3"/>
    <mergeCell ref="A3:A5"/>
    <mergeCell ref="B3:B5"/>
    <mergeCell ref="C3:C5"/>
    <mergeCell ref="D3:D5"/>
    <mergeCell ref="E3:E5"/>
    <mergeCell ref="F4:F5"/>
    <mergeCell ref="G4:G5"/>
  </mergeCells>
  <printOptions/>
  <pageMargins left="0.75" right="0.75" top="0.7479166666666667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1">
      <selection activeCell="F6" sqref="F6:G21"/>
    </sheetView>
  </sheetViews>
  <sheetFormatPr defaultColWidth="9.00390625" defaultRowHeight="14.25"/>
  <cols>
    <col min="1" max="1" width="9.00390625" style="26" customWidth="1"/>
    <col min="2" max="2" width="15.625" style="26" customWidth="1"/>
    <col min="3" max="3" width="19.75390625" style="26" customWidth="1"/>
    <col min="4" max="5" width="6.625" style="26" customWidth="1"/>
    <col min="6" max="6" width="9.375" style="26" customWidth="1"/>
    <col min="7" max="7" width="9.125" style="26" customWidth="1"/>
    <col min="8" max="16384" width="9.00390625" style="26" customWidth="1"/>
  </cols>
  <sheetData>
    <row r="1" spans="1:7" ht="25.5">
      <c r="A1" s="1" t="s">
        <v>81</v>
      </c>
      <c r="B1" s="1"/>
      <c r="C1" s="1"/>
      <c r="D1" s="1"/>
      <c r="E1" s="1"/>
      <c r="F1" s="1"/>
      <c r="G1" s="1"/>
    </row>
    <row r="2" spans="1:7" ht="33" customHeight="1">
      <c r="A2" s="3" t="s">
        <v>82</v>
      </c>
      <c r="B2" s="3"/>
      <c r="C2" s="3"/>
      <c r="D2" s="3"/>
      <c r="E2" s="3"/>
      <c r="F2" s="5" t="s">
        <v>11</v>
      </c>
      <c r="G2" s="5"/>
    </row>
    <row r="3" spans="1:7" ht="15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22"/>
      <c r="G3" s="22"/>
    </row>
    <row r="4" spans="1:7" ht="15">
      <c r="A4" s="6"/>
      <c r="B4" s="6"/>
      <c r="C4" s="6"/>
      <c r="D4" s="6"/>
      <c r="E4" s="6"/>
      <c r="F4" s="27" t="s">
        <v>17</v>
      </c>
      <c r="G4" s="6" t="s">
        <v>18</v>
      </c>
    </row>
    <row r="5" spans="1:7" ht="9" customHeight="1">
      <c r="A5" s="6"/>
      <c r="B5" s="6"/>
      <c r="C5" s="6"/>
      <c r="D5" s="6"/>
      <c r="E5" s="6"/>
      <c r="F5" s="28"/>
      <c r="G5" s="6"/>
    </row>
    <row r="6" spans="1:7" ht="67.5" customHeight="1">
      <c r="A6" s="6">
        <v>1</v>
      </c>
      <c r="B6" s="13" t="s">
        <v>83</v>
      </c>
      <c r="C6" s="13" t="s">
        <v>84</v>
      </c>
      <c r="D6" s="6" t="s">
        <v>21</v>
      </c>
      <c r="E6" s="6">
        <v>900</v>
      </c>
      <c r="F6" s="29"/>
      <c r="G6" s="30"/>
    </row>
    <row r="7" spans="1:7" ht="84.75" customHeight="1">
      <c r="A7" s="6">
        <v>2</v>
      </c>
      <c r="B7" s="13" t="s">
        <v>85</v>
      </c>
      <c r="C7" s="13" t="s">
        <v>86</v>
      </c>
      <c r="D7" s="6" t="s">
        <v>51</v>
      </c>
      <c r="E7" s="6">
        <v>50</v>
      </c>
      <c r="F7" s="29"/>
      <c r="G7" s="30"/>
    </row>
    <row r="8" spans="1:7" ht="24.75" customHeight="1">
      <c r="A8" s="6">
        <v>3</v>
      </c>
      <c r="B8" s="13" t="s">
        <v>87</v>
      </c>
      <c r="C8" s="13" t="s">
        <v>88</v>
      </c>
      <c r="D8" s="6" t="s">
        <v>33</v>
      </c>
      <c r="E8" s="6">
        <v>270</v>
      </c>
      <c r="F8" s="29"/>
      <c r="G8" s="30"/>
    </row>
    <row r="9" spans="1:7" ht="24.75" customHeight="1">
      <c r="A9" s="6">
        <v>4</v>
      </c>
      <c r="B9" s="31" t="s">
        <v>89</v>
      </c>
      <c r="C9" s="31" t="s">
        <v>90</v>
      </c>
      <c r="D9" s="32" t="s">
        <v>30</v>
      </c>
      <c r="E9" s="32">
        <v>1</v>
      </c>
      <c r="F9" s="29"/>
      <c r="G9" s="30"/>
    </row>
    <row r="10" spans="1:7" ht="24.75" customHeight="1">
      <c r="A10" s="6">
        <v>5</v>
      </c>
      <c r="B10" s="31" t="s">
        <v>91</v>
      </c>
      <c r="C10" s="31" t="s">
        <v>92</v>
      </c>
      <c r="D10" s="32" t="s">
        <v>93</v>
      </c>
      <c r="E10" s="32">
        <v>2</v>
      </c>
      <c r="F10" s="29"/>
      <c r="G10" s="30"/>
    </row>
    <row r="11" spans="1:7" ht="24.75" customHeight="1">
      <c r="A11" s="6">
        <v>6</v>
      </c>
      <c r="B11" s="31" t="s">
        <v>94</v>
      </c>
      <c r="C11" s="31" t="s">
        <v>95</v>
      </c>
      <c r="D11" s="32" t="s">
        <v>36</v>
      </c>
      <c r="E11" s="32">
        <v>2</v>
      </c>
      <c r="F11" s="29"/>
      <c r="G11" s="30"/>
    </row>
    <row r="12" spans="1:7" ht="24.75" customHeight="1">
      <c r="A12" s="6">
        <v>7</v>
      </c>
      <c r="B12" s="33" t="s">
        <v>96</v>
      </c>
      <c r="C12" s="33" t="s">
        <v>95</v>
      </c>
      <c r="D12" s="34" t="s">
        <v>30</v>
      </c>
      <c r="E12" s="34">
        <v>1</v>
      </c>
      <c r="F12" s="29"/>
      <c r="G12" s="30"/>
    </row>
    <row r="13" spans="1:7" ht="24.75" customHeight="1">
      <c r="A13" s="6">
        <v>8</v>
      </c>
      <c r="B13" s="33" t="s">
        <v>97</v>
      </c>
      <c r="C13" s="33" t="s">
        <v>98</v>
      </c>
      <c r="D13" s="34" t="s">
        <v>30</v>
      </c>
      <c r="E13" s="34">
        <v>1</v>
      </c>
      <c r="F13" s="29"/>
      <c r="G13" s="30"/>
    </row>
    <row r="14" spans="1:7" ht="24.75" customHeight="1">
      <c r="A14" s="6">
        <v>9</v>
      </c>
      <c r="B14" s="33" t="s">
        <v>99</v>
      </c>
      <c r="C14" s="33" t="s">
        <v>100</v>
      </c>
      <c r="D14" s="6" t="s">
        <v>101</v>
      </c>
      <c r="E14" s="34">
        <f>115+80</f>
        <v>195</v>
      </c>
      <c r="F14" s="29"/>
      <c r="G14" s="30"/>
    </row>
    <row r="15" spans="1:7" ht="42" customHeight="1">
      <c r="A15" s="6">
        <v>10</v>
      </c>
      <c r="B15" s="33" t="s">
        <v>102</v>
      </c>
      <c r="C15" s="33" t="s">
        <v>103</v>
      </c>
      <c r="D15" s="6" t="s">
        <v>33</v>
      </c>
      <c r="E15" s="34">
        <f>0.5*0.4*85</f>
        <v>17</v>
      </c>
      <c r="F15" s="29"/>
      <c r="G15" s="30"/>
    </row>
    <row r="16" spans="1:7" ht="24.75" customHeight="1">
      <c r="A16" s="6">
        <v>11</v>
      </c>
      <c r="B16" s="33" t="s">
        <v>104</v>
      </c>
      <c r="C16" s="33" t="s">
        <v>105</v>
      </c>
      <c r="D16" s="6" t="s">
        <v>33</v>
      </c>
      <c r="E16" s="34">
        <f>0.5*0.1*85+0.4*0.05*85</f>
        <v>5.95</v>
      </c>
      <c r="F16" s="29"/>
      <c r="G16" s="30"/>
    </row>
    <row r="17" spans="1:7" ht="24.75" customHeight="1">
      <c r="A17" s="6">
        <v>12</v>
      </c>
      <c r="B17" s="33" t="s">
        <v>106</v>
      </c>
      <c r="C17" s="33" t="s">
        <v>107</v>
      </c>
      <c r="D17" s="34" t="s">
        <v>30</v>
      </c>
      <c r="E17" s="34">
        <v>1</v>
      </c>
      <c r="F17" s="29"/>
      <c r="G17" s="30"/>
    </row>
    <row r="18" spans="1:7" ht="24.75" customHeight="1">
      <c r="A18" s="6">
        <v>13</v>
      </c>
      <c r="B18" s="33" t="s">
        <v>108</v>
      </c>
      <c r="C18" s="33" t="s">
        <v>109</v>
      </c>
      <c r="D18" s="6" t="s">
        <v>61</v>
      </c>
      <c r="E18" s="34">
        <v>1</v>
      </c>
      <c r="F18" s="29"/>
      <c r="G18" s="30"/>
    </row>
    <row r="19" spans="1:7" ht="24.75" customHeight="1">
      <c r="A19" s="6">
        <v>14</v>
      </c>
      <c r="B19" s="33" t="s">
        <v>110</v>
      </c>
      <c r="C19" s="33" t="s">
        <v>111</v>
      </c>
      <c r="D19" s="35" t="s">
        <v>112</v>
      </c>
      <c r="E19" s="34">
        <v>7000</v>
      </c>
      <c r="F19" s="29"/>
      <c r="G19" s="30"/>
    </row>
    <row r="20" spans="1:7" ht="24.75" customHeight="1">
      <c r="A20" s="6">
        <v>15</v>
      </c>
      <c r="B20" s="33" t="s">
        <v>113</v>
      </c>
      <c r="C20" s="33" t="s">
        <v>113</v>
      </c>
      <c r="D20" s="34" t="s">
        <v>30</v>
      </c>
      <c r="E20" s="34">
        <v>1</v>
      </c>
      <c r="F20" s="29"/>
      <c r="G20" s="30"/>
    </row>
    <row r="21" spans="1:7" ht="27.75" customHeight="1">
      <c r="A21" s="36" t="s">
        <v>40</v>
      </c>
      <c r="B21" s="36"/>
      <c r="C21" s="36"/>
      <c r="D21" s="36"/>
      <c r="E21" s="36"/>
      <c r="F21" s="37"/>
      <c r="G21" s="37"/>
    </row>
    <row r="25" ht="24.75" customHeight="1"/>
  </sheetData>
  <sheetProtection/>
  <mergeCells count="11">
    <mergeCell ref="A1:G1"/>
    <mergeCell ref="A2:D2"/>
    <mergeCell ref="F2:G2"/>
    <mergeCell ref="F3:G3"/>
    <mergeCell ref="A3:A5"/>
    <mergeCell ref="B3:B5"/>
    <mergeCell ref="C3:C5"/>
    <mergeCell ref="D3:D5"/>
    <mergeCell ref="E3:E5"/>
    <mergeCell ref="F4:F5"/>
    <mergeCell ref="G4:G5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100" workbookViewId="0" topLeftCell="A1">
      <selection activeCell="A2" sqref="A2:D2"/>
    </sheetView>
  </sheetViews>
  <sheetFormatPr defaultColWidth="8.75390625" defaultRowHeight="14.25"/>
  <cols>
    <col min="3" max="3" width="21.25390625" style="0" customWidth="1"/>
    <col min="7" max="7" width="12.75390625" style="0" customWidth="1"/>
  </cols>
  <sheetData>
    <row r="1" spans="1:7" ht="25.5">
      <c r="A1" s="1" t="s">
        <v>114</v>
      </c>
      <c r="B1" s="1"/>
      <c r="C1" s="1"/>
      <c r="D1" s="1"/>
      <c r="E1" s="2"/>
      <c r="F1" s="1"/>
      <c r="G1" s="2"/>
    </row>
    <row r="2" spans="1:7" ht="27" customHeight="1">
      <c r="A2" s="3" t="s">
        <v>115</v>
      </c>
      <c r="B2" s="3"/>
      <c r="C2" s="3"/>
      <c r="D2" s="3"/>
      <c r="E2" s="4"/>
      <c r="F2" s="5" t="s">
        <v>11</v>
      </c>
      <c r="G2" s="5"/>
    </row>
    <row r="3" spans="1:7" ht="15">
      <c r="A3" s="6" t="s">
        <v>12</v>
      </c>
      <c r="B3" s="6" t="s">
        <v>13</v>
      </c>
      <c r="C3" s="6" t="s">
        <v>14</v>
      </c>
      <c r="D3" s="6" t="s">
        <v>15</v>
      </c>
      <c r="E3" s="7" t="s">
        <v>16</v>
      </c>
      <c r="F3" s="8"/>
      <c r="G3" s="9"/>
    </row>
    <row r="4" spans="1:7" ht="15">
      <c r="A4" s="6"/>
      <c r="B4" s="6"/>
      <c r="C4" s="6"/>
      <c r="D4" s="6"/>
      <c r="E4" s="7"/>
      <c r="F4" s="10" t="s">
        <v>17</v>
      </c>
      <c r="G4" s="11" t="s">
        <v>18</v>
      </c>
    </row>
    <row r="5" spans="1:7" ht="9" customHeight="1">
      <c r="A5" s="6"/>
      <c r="B5" s="6"/>
      <c r="C5" s="6"/>
      <c r="D5" s="6"/>
      <c r="E5" s="7"/>
      <c r="F5" s="12"/>
      <c r="G5" s="11"/>
    </row>
    <row r="6" spans="1:7" ht="105.75" customHeight="1">
      <c r="A6" s="6">
        <v>1</v>
      </c>
      <c r="B6" s="13" t="s">
        <v>116</v>
      </c>
      <c r="C6" s="13" t="s">
        <v>117</v>
      </c>
      <c r="D6" s="6" t="s">
        <v>33</v>
      </c>
      <c r="E6" s="14">
        <f>6/7*72.9</f>
        <v>62.48571428571429</v>
      </c>
      <c r="F6" s="15"/>
      <c r="G6" s="16"/>
    </row>
    <row r="7" spans="1:7" ht="111" customHeight="1">
      <c r="A7" s="6">
        <v>2</v>
      </c>
      <c r="B7" s="13" t="s">
        <v>118</v>
      </c>
      <c r="C7" s="13" t="s">
        <v>117</v>
      </c>
      <c r="D7" s="6" t="s">
        <v>33</v>
      </c>
      <c r="E7" s="14">
        <f>6/7*501.7</f>
        <v>430.0285714285714</v>
      </c>
      <c r="F7" s="17"/>
      <c r="G7" s="16"/>
    </row>
    <row r="8" spans="1:7" ht="117.75" customHeight="1">
      <c r="A8" s="6">
        <v>3</v>
      </c>
      <c r="B8" s="13" t="s">
        <v>119</v>
      </c>
      <c r="C8" s="13" t="s">
        <v>120</v>
      </c>
      <c r="D8" s="6" t="s">
        <v>33</v>
      </c>
      <c r="E8" s="14">
        <f>6/7*574.59</f>
        <v>492.5057142857143</v>
      </c>
      <c r="F8" s="17"/>
      <c r="G8" s="16"/>
    </row>
    <row r="9" spans="1:7" ht="118.5" customHeight="1">
      <c r="A9" s="6">
        <v>4</v>
      </c>
      <c r="B9" s="13" t="s">
        <v>119</v>
      </c>
      <c r="C9" s="13" t="s">
        <v>121</v>
      </c>
      <c r="D9" s="6" t="s">
        <v>33</v>
      </c>
      <c r="E9" s="14">
        <f>6/7*38.29</f>
        <v>32.82</v>
      </c>
      <c r="F9" s="17"/>
      <c r="G9" s="16"/>
    </row>
    <row r="10" spans="1:7" ht="76.5" customHeight="1">
      <c r="A10" s="6">
        <v>5</v>
      </c>
      <c r="B10" s="13" t="s">
        <v>31</v>
      </c>
      <c r="C10" s="13" t="s">
        <v>122</v>
      </c>
      <c r="D10" s="6" t="s">
        <v>33</v>
      </c>
      <c r="E10" s="14">
        <f>6/7*97.82</f>
        <v>83.84571428571428</v>
      </c>
      <c r="F10" s="17"/>
      <c r="G10" s="16"/>
    </row>
    <row r="11" spans="1:7" ht="45" customHeight="1">
      <c r="A11" s="6">
        <v>6</v>
      </c>
      <c r="B11" s="13" t="s">
        <v>123</v>
      </c>
      <c r="C11" s="13" t="s">
        <v>124</v>
      </c>
      <c r="D11" s="6" t="s">
        <v>33</v>
      </c>
      <c r="E11" s="14">
        <f>6/7*16.76</f>
        <v>14.365714285714287</v>
      </c>
      <c r="F11" s="17"/>
      <c r="G11" s="16"/>
    </row>
    <row r="12" spans="1:7" ht="45" customHeight="1">
      <c r="A12" s="6">
        <v>7</v>
      </c>
      <c r="B12" s="13" t="s">
        <v>125</v>
      </c>
      <c r="C12" s="13" t="s">
        <v>126</v>
      </c>
      <c r="D12" s="6" t="s">
        <v>33</v>
      </c>
      <c r="E12" s="14">
        <f>6/7*47.52</f>
        <v>40.73142857142857</v>
      </c>
      <c r="F12" s="17"/>
      <c r="G12" s="16"/>
    </row>
    <row r="13" spans="1:7" ht="45" customHeight="1">
      <c r="A13" s="6">
        <v>8</v>
      </c>
      <c r="B13" s="13" t="s">
        <v>127</v>
      </c>
      <c r="C13" s="13" t="s">
        <v>126</v>
      </c>
      <c r="D13" s="6" t="s">
        <v>33</v>
      </c>
      <c r="E13" s="14">
        <f>6/7*5.1</f>
        <v>4.371428571428571</v>
      </c>
      <c r="F13" s="17"/>
      <c r="G13" s="16"/>
    </row>
    <row r="14" spans="1:7" ht="45" customHeight="1">
      <c r="A14" s="6">
        <v>9</v>
      </c>
      <c r="B14" s="13" t="s">
        <v>128</v>
      </c>
      <c r="C14" s="13" t="s">
        <v>126</v>
      </c>
      <c r="D14" s="6" t="s">
        <v>33</v>
      </c>
      <c r="E14" s="14">
        <f>6/7*5.29</f>
        <v>4.534285714285714</v>
      </c>
      <c r="F14" s="17"/>
      <c r="G14" s="16"/>
    </row>
    <row r="15" spans="1:7" ht="45" customHeight="1">
      <c r="A15" s="6">
        <v>10</v>
      </c>
      <c r="B15" s="13" t="s">
        <v>129</v>
      </c>
      <c r="C15" s="13" t="s">
        <v>126</v>
      </c>
      <c r="D15" s="6" t="s">
        <v>33</v>
      </c>
      <c r="E15" s="14">
        <f>6/7*30.42</f>
        <v>26.074285714285715</v>
      </c>
      <c r="F15" s="17"/>
      <c r="G15" s="16"/>
    </row>
    <row r="16" spans="1:7" ht="45" customHeight="1">
      <c r="A16" s="6">
        <v>11</v>
      </c>
      <c r="B16" s="13" t="s">
        <v>130</v>
      </c>
      <c r="C16" s="13" t="s">
        <v>131</v>
      </c>
      <c r="D16" s="6" t="s">
        <v>33</v>
      </c>
      <c r="E16" s="14">
        <f>6/7*13.06</f>
        <v>11.194285714285714</v>
      </c>
      <c r="F16" s="17"/>
      <c r="G16" s="16"/>
    </row>
    <row r="17" spans="1:7" ht="45" customHeight="1">
      <c r="A17" s="6">
        <v>12</v>
      </c>
      <c r="B17" s="13" t="s">
        <v>132</v>
      </c>
      <c r="C17" s="13" t="s">
        <v>133</v>
      </c>
      <c r="D17" s="6" t="s">
        <v>21</v>
      </c>
      <c r="E17" s="14">
        <f>6/7*243.34</f>
        <v>208.57714285714286</v>
      </c>
      <c r="F17" s="17"/>
      <c r="G17" s="16"/>
    </row>
    <row r="18" spans="1:7" ht="72.75" customHeight="1">
      <c r="A18" s="6">
        <v>13</v>
      </c>
      <c r="B18" s="13" t="s">
        <v>134</v>
      </c>
      <c r="C18" s="13" t="s">
        <v>135</v>
      </c>
      <c r="D18" s="6" t="s">
        <v>21</v>
      </c>
      <c r="E18" s="14">
        <f>6/7*24.2</f>
        <v>20.74285714285714</v>
      </c>
      <c r="F18" s="17"/>
      <c r="G18" s="16"/>
    </row>
    <row r="19" spans="1:7" ht="72" customHeight="1">
      <c r="A19" s="6">
        <v>14</v>
      </c>
      <c r="B19" s="13" t="s">
        <v>136</v>
      </c>
      <c r="C19" s="13" t="s">
        <v>137</v>
      </c>
      <c r="D19" s="6" t="s">
        <v>33</v>
      </c>
      <c r="E19" s="14">
        <f>6/7*0.3</f>
        <v>0.2571428571428571</v>
      </c>
      <c r="F19" s="17"/>
      <c r="G19" s="16"/>
    </row>
    <row r="20" spans="1:7" ht="45" customHeight="1">
      <c r="A20" s="6">
        <v>15</v>
      </c>
      <c r="B20" s="13" t="s">
        <v>138</v>
      </c>
      <c r="C20" s="13" t="s">
        <v>139</v>
      </c>
      <c r="D20" s="6" t="s">
        <v>140</v>
      </c>
      <c r="E20" s="14">
        <f>6/7*0.373</f>
        <v>0.3197142857142857</v>
      </c>
      <c r="F20" s="17"/>
      <c r="G20" s="16"/>
    </row>
    <row r="21" spans="1:7" ht="45" customHeight="1">
      <c r="A21" s="6">
        <v>16</v>
      </c>
      <c r="B21" s="13" t="s">
        <v>138</v>
      </c>
      <c r="C21" s="13" t="s">
        <v>141</v>
      </c>
      <c r="D21" s="6" t="s">
        <v>140</v>
      </c>
      <c r="E21" s="14">
        <f>6/7*0.174</f>
        <v>0.14914285714285713</v>
      </c>
      <c r="F21" s="17"/>
      <c r="G21" s="16"/>
    </row>
    <row r="22" spans="1:7" ht="45" customHeight="1">
      <c r="A22" s="6">
        <v>17</v>
      </c>
      <c r="B22" s="13" t="s">
        <v>138</v>
      </c>
      <c r="C22" s="13" t="s">
        <v>142</v>
      </c>
      <c r="D22" s="6" t="s">
        <v>140</v>
      </c>
      <c r="E22" s="14">
        <f>6/7*0.25</f>
        <v>0.21428571428571427</v>
      </c>
      <c r="F22" s="17"/>
      <c r="G22" s="16"/>
    </row>
    <row r="23" spans="1:7" ht="45" customHeight="1">
      <c r="A23" s="6">
        <v>18</v>
      </c>
      <c r="B23" s="13" t="s">
        <v>138</v>
      </c>
      <c r="C23" s="13" t="s">
        <v>143</v>
      </c>
      <c r="D23" s="6" t="s">
        <v>140</v>
      </c>
      <c r="E23" s="14">
        <f>6/7*0.307</f>
        <v>0.2631428571428571</v>
      </c>
      <c r="F23" s="17"/>
      <c r="G23" s="16"/>
    </row>
    <row r="24" spans="1:7" ht="45" customHeight="1">
      <c r="A24" s="6">
        <v>19</v>
      </c>
      <c r="B24" s="13" t="s">
        <v>138</v>
      </c>
      <c r="C24" s="13" t="s">
        <v>144</v>
      </c>
      <c r="D24" s="6" t="s">
        <v>140</v>
      </c>
      <c r="E24" s="14">
        <f>6/7*1.499</f>
        <v>1.284857142857143</v>
      </c>
      <c r="F24" s="17"/>
      <c r="G24" s="16"/>
    </row>
    <row r="25" spans="1:7" ht="24.75" customHeight="1">
      <c r="A25" s="6">
        <v>20</v>
      </c>
      <c r="B25" s="13" t="s">
        <v>138</v>
      </c>
      <c r="C25" s="13" t="s">
        <v>145</v>
      </c>
      <c r="D25" s="6" t="s">
        <v>140</v>
      </c>
      <c r="E25" s="14">
        <f>6/7*1.49</f>
        <v>1.2771428571428571</v>
      </c>
      <c r="F25" s="17"/>
      <c r="G25" s="16"/>
    </row>
    <row r="26" spans="1:7" ht="45" customHeight="1">
      <c r="A26" s="6">
        <v>21</v>
      </c>
      <c r="B26" s="13" t="s">
        <v>138</v>
      </c>
      <c r="C26" s="13" t="s">
        <v>146</v>
      </c>
      <c r="D26" s="6" t="s">
        <v>140</v>
      </c>
      <c r="E26" s="14">
        <f>6/7*0.666</f>
        <v>0.5708571428571428</v>
      </c>
      <c r="F26" s="17"/>
      <c r="G26" s="16"/>
    </row>
    <row r="27" spans="1:7" ht="45" customHeight="1">
      <c r="A27" s="6">
        <v>22</v>
      </c>
      <c r="B27" s="13" t="s">
        <v>138</v>
      </c>
      <c r="C27" s="13" t="s">
        <v>147</v>
      </c>
      <c r="D27" s="6" t="s">
        <v>140</v>
      </c>
      <c r="E27" s="14">
        <f>6/7*1.713</f>
        <v>1.4682857142857142</v>
      </c>
      <c r="F27" s="17"/>
      <c r="G27" s="16"/>
    </row>
    <row r="28" spans="1:7" ht="54.75" customHeight="1">
      <c r="A28" s="6">
        <v>23</v>
      </c>
      <c r="B28" s="13" t="s">
        <v>138</v>
      </c>
      <c r="C28" s="13" t="s">
        <v>148</v>
      </c>
      <c r="D28" s="6" t="s">
        <v>140</v>
      </c>
      <c r="E28" s="14">
        <f>6/7*1.473</f>
        <v>1.2625714285714287</v>
      </c>
      <c r="F28" s="17"/>
      <c r="G28" s="16"/>
    </row>
    <row r="29" spans="1:7" ht="40.5" customHeight="1">
      <c r="A29" s="6">
        <v>24</v>
      </c>
      <c r="B29" s="13" t="s">
        <v>149</v>
      </c>
      <c r="C29" s="13" t="s">
        <v>150</v>
      </c>
      <c r="D29" s="6" t="s">
        <v>36</v>
      </c>
      <c r="E29" s="14">
        <v>96</v>
      </c>
      <c r="F29" s="17"/>
      <c r="G29" s="16"/>
    </row>
    <row r="30" spans="1:7" ht="27.75" customHeight="1">
      <c r="A30" s="6">
        <v>25</v>
      </c>
      <c r="B30" s="13" t="s">
        <v>149</v>
      </c>
      <c r="C30" s="13" t="s">
        <v>151</v>
      </c>
      <c r="D30" s="6" t="s">
        <v>36</v>
      </c>
      <c r="E30" s="14">
        <v>112</v>
      </c>
      <c r="F30" s="17"/>
      <c r="G30" s="16"/>
    </row>
    <row r="31" spans="1:7" ht="36.75" customHeight="1">
      <c r="A31" s="6">
        <v>26</v>
      </c>
      <c r="B31" s="13" t="s">
        <v>152</v>
      </c>
      <c r="C31" s="13" t="s">
        <v>153</v>
      </c>
      <c r="D31" s="6" t="s">
        <v>21</v>
      </c>
      <c r="E31" s="14">
        <f>6/7*841.52</f>
        <v>721.3028571428571</v>
      </c>
      <c r="F31" s="17"/>
      <c r="G31" s="16"/>
    </row>
    <row r="32" spans="1:7" ht="115.5" customHeight="1">
      <c r="A32" s="6">
        <v>27</v>
      </c>
      <c r="B32" s="13" t="s">
        <v>154</v>
      </c>
      <c r="C32" s="13" t="s">
        <v>155</v>
      </c>
      <c r="D32" s="6" t="s">
        <v>21</v>
      </c>
      <c r="E32" s="14">
        <f>6/7*495.5</f>
        <v>424.71428571428567</v>
      </c>
      <c r="F32" s="17"/>
      <c r="G32" s="16"/>
    </row>
    <row r="33" spans="1:7" ht="48.75" customHeight="1">
      <c r="A33" s="6">
        <v>28</v>
      </c>
      <c r="B33" s="13" t="s">
        <v>156</v>
      </c>
      <c r="C33" s="13" t="s">
        <v>157</v>
      </c>
      <c r="D33" s="6" t="s">
        <v>21</v>
      </c>
      <c r="E33" s="14">
        <f>6/7*495.5</f>
        <v>424.71428571428567</v>
      </c>
      <c r="F33" s="17"/>
      <c r="G33" s="16"/>
    </row>
    <row r="34" spans="1:7" ht="57" customHeight="1">
      <c r="A34" s="6">
        <v>29</v>
      </c>
      <c r="B34" s="13" t="s">
        <v>158</v>
      </c>
      <c r="C34" s="13" t="s">
        <v>159</v>
      </c>
      <c r="D34" s="6" t="s">
        <v>21</v>
      </c>
      <c r="E34" s="14">
        <f>6/7*56.57</f>
        <v>48.488571428571426</v>
      </c>
      <c r="F34" s="17"/>
      <c r="G34" s="16"/>
    </row>
    <row r="35" spans="1:7" ht="48.75" customHeight="1">
      <c r="A35" s="6">
        <v>30</v>
      </c>
      <c r="B35" s="13" t="s">
        <v>158</v>
      </c>
      <c r="C35" s="13" t="s">
        <v>160</v>
      </c>
      <c r="D35" s="6" t="s">
        <v>21</v>
      </c>
      <c r="E35" s="14">
        <f>6/7*118.8</f>
        <v>101.82857142857142</v>
      </c>
      <c r="F35" s="17"/>
      <c r="G35" s="16"/>
    </row>
    <row r="36" spans="1:7" ht="51.75" customHeight="1">
      <c r="A36" s="6">
        <v>31</v>
      </c>
      <c r="B36" s="13" t="s">
        <v>129</v>
      </c>
      <c r="C36" s="13" t="s">
        <v>161</v>
      </c>
      <c r="D36" s="6" t="s">
        <v>21</v>
      </c>
      <c r="E36" s="14">
        <f>6/7*244.92</f>
        <v>209.93142857142854</v>
      </c>
      <c r="F36" s="17"/>
      <c r="G36" s="16"/>
    </row>
    <row r="37" spans="1:7" ht="40.5" customHeight="1">
      <c r="A37" s="6">
        <v>32</v>
      </c>
      <c r="B37" s="13" t="s">
        <v>127</v>
      </c>
      <c r="C37" s="13" t="s">
        <v>162</v>
      </c>
      <c r="D37" s="6" t="s">
        <v>21</v>
      </c>
      <c r="E37" s="14">
        <f>6/7*37.64</f>
        <v>32.26285714285714</v>
      </c>
      <c r="F37" s="17"/>
      <c r="G37" s="16"/>
    </row>
    <row r="38" spans="1:7" ht="31.5" customHeight="1">
      <c r="A38" s="6">
        <v>33</v>
      </c>
      <c r="B38" s="13" t="s">
        <v>128</v>
      </c>
      <c r="C38" s="13" t="s">
        <v>163</v>
      </c>
      <c r="D38" s="6" t="s">
        <v>21</v>
      </c>
      <c r="E38" s="14">
        <f>6/7*47.48</f>
        <v>40.69714285714285</v>
      </c>
      <c r="F38" s="17"/>
      <c r="G38" s="16"/>
    </row>
    <row r="39" spans="1:7" ht="25.5">
      <c r="A39" s="6">
        <v>34</v>
      </c>
      <c r="B39" s="13" t="s">
        <v>164</v>
      </c>
      <c r="C39" s="13" t="s">
        <v>165</v>
      </c>
      <c r="D39" s="6" t="s">
        <v>21</v>
      </c>
      <c r="E39" s="14">
        <f>6/7*841.52</f>
        <v>721.3028571428571</v>
      </c>
      <c r="F39" s="17"/>
      <c r="G39" s="16"/>
    </row>
    <row r="40" spans="1:7" ht="64.5" customHeight="1">
      <c r="A40" s="6">
        <v>35</v>
      </c>
      <c r="B40" s="13" t="s">
        <v>166</v>
      </c>
      <c r="C40" s="13" t="s">
        <v>167</v>
      </c>
      <c r="D40" s="6" t="s">
        <v>21</v>
      </c>
      <c r="E40" s="14">
        <f>6/7*841.52</f>
        <v>721.3028571428571</v>
      </c>
      <c r="F40" s="17"/>
      <c r="G40" s="16"/>
    </row>
    <row r="41" spans="1:7" ht="51.75" customHeight="1">
      <c r="A41" s="6">
        <v>36</v>
      </c>
      <c r="B41" s="18" t="s">
        <v>168</v>
      </c>
      <c r="C41" s="18" t="s">
        <v>169</v>
      </c>
      <c r="D41" s="6" t="s">
        <v>30</v>
      </c>
      <c r="E41" s="19">
        <v>1</v>
      </c>
      <c r="F41" s="17"/>
      <c r="G41" s="16"/>
    </row>
    <row r="42" spans="1:7" ht="15">
      <c r="A42" s="6">
        <v>37</v>
      </c>
      <c r="B42" s="13" t="s">
        <v>170</v>
      </c>
      <c r="C42" s="13" t="s">
        <v>171</v>
      </c>
      <c r="D42" s="6" t="s">
        <v>172</v>
      </c>
      <c r="E42" s="14">
        <v>1</v>
      </c>
      <c r="F42" s="17"/>
      <c r="G42" s="16"/>
    </row>
    <row r="43" spans="1:7" ht="25.5">
      <c r="A43" s="6">
        <v>38</v>
      </c>
      <c r="B43" s="13" t="s">
        <v>173</v>
      </c>
      <c r="C43" s="13" t="s">
        <v>174</v>
      </c>
      <c r="D43" s="6" t="s">
        <v>36</v>
      </c>
      <c r="E43" s="14">
        <v>4</v>
      </c>
      <c r="F43" s="17"/>
      <c r="G43" s="16"/>
    </row>
    <row r="44" spans="1:7" ht="15">
      <c r="A44" s="6">
        <v>39</v>
      </c>
      <c r="B44" s="13" t="s">
        <v>175</v>
      </c>
      <c r="C44" s="13" t="s">
        <v>176</v>
      </c>
      <c r="D44" s="6" t="s">
        <v>112</v>
      </c>
      <c r="E44" s="14">
        <v>12</v>
      </c>
      <c r="F44" s="17"/>
      <c r="G44" s="16"/>
    </row>
    <row r="45" spans="1:7" ht="25.5">
      <c r="A45" s="6">
        <v>40</v>
      </c>
      <c r="B45" s="13" t="s">
        <v>177</v>
      </c>
      <c r="C45" s="13" t="s">
        <v>178</v>
      </c>
      <c r="D45" s="6" t="s">
        <v>51</v>
      </c>
      <c r="E45" s="14">
        <f>6/7*78</f>
        <v>66.85714285714285</v>
      </c>
      <c r="F45" s="17"/>
      <c r="G45" s="16"/>
    </row>
    <row r="46" spans="1:7" ht="15">
      <c r="A46" s="6">
        <v>41</v>
      </c>
      <c r="B46" s="13" t="s">
        <v>179</v>
      </c>
      <c r="C46" s="13" t="s">
        <v>180</v>
      </c>
      <c r="D46" s="6" t="s">
        <v>51</v>
      </c>
      <c r="E46" s="14">
        <f>6/7*252.58</f>
        <v>216.49714285714285</v>
      </c>
      <c r="F46" s="17"/>
      <c r="G46" s="16"/>
    </row>
    <row r="47" spans="1:7" ht="39">
      <c r="A47" s="6">
        <v>42</v>
      </c>
      <c r="B47" s="13" t="s">
        <v>181</v>
      </c>
      <c r="C47" s="13" t="s">
        <v>182</v>
      </c>
      <c r="D47" s="6" t="s">
        <v>172</v>
      </c>
      <c r="E47" s="14">
        <v>1</v>
      </c>
      <c r="F47" s="17"/>
      <c r="G47" s="16"/>
    </row>
    <row r="48" spans="1:7" ht="39">
      <c r="A48" s="6">
        <v>43</v>
      </c>
      <c r="B48" s="13" t="s">
        <v>183</v>
      </c>
      <c r="C48" s="13" t="s">
        <v>184</v>
      </c>
      <c r="D48" s="6" t="s">
        <v>51</v>
      </c>
      <c r="E48" s="14">
        <f>6/7*461.53</f>
        <v>395.5971428571428</v>
      </c>
      <c r="F48" s="17"/>
      <c r="G48" s="16"/>
    </row>
    <row r="49" spans="1:7" ht="25.5">
      <c r="A49" s="6">
        <v>44</v>
      </c>
      <c r="B49" s="13" t="s">
        <v>68</v>
      </c>
      <c r="C49" s="13" t="s">
        <v>69</v>
      </c>
      <c r="D49" s="6" t="s">
        <v>51</v>
      </c>
      <c r="E49" s="14">
        <f>6/7*88.37</f>
        <v>75.74571428571429</v>
      </c>
      <c r="F49" s="17"/>
      <c r="G49" s="16"/>
    </row>
    <row r="50" spans="1:7" ht="39">
      <c r="A50" s="6">
        <v>45</v>
      </c>
      <c r="B50" s="13" t="s">
        <v>70</v>
      </c>
      <c r="C50" s="13" t="s">
        <v>185</v>
      </c>
      <c r="D50" s="6" t="s">
        <v>51</v>
      </c>
      <c r="E50" s="14">
        <f>6/7*1384.59</f>
        <v>1186.7914285714285</v>
      </c>
      <c r="F50" s="17"/>
      <c r="G50" s="16"/>
    </row>
    <row r="51" spans="1:7" ht="15">
      <c r="A51" s="6">
        <v>46</v>
      </c>
      <c r="B51" s="13" t="s">
        <v>59</v>
      </c>
      <c r="C51" s="13" t="s">
        <v>186</v>
      </c>
      <c r="D51" s="6" t="s">
        <v>61</v>
      </c>
      <c r="E51" s="14">
        <v>6</v>
      </c>
      <c r="F51" s="17"/>
      <c r="G51" s="16"/>
    </row>
    <row r="52" spans="1:7" ht="15">
      <c r="A52" s="6">
        <v>47</v>
      </c>
      <c r="B52" s="13" t="s">
        <v>59</v>
      </c>
      <c r="C52" s="13" t="s">
        <v>187</v>
      </c>
      <c r="D52" s="6" t="s">
        <v>61</v>
      </c>
      <c r="E52" s="14">
        <v>4</v>
      </c>
      <c r="F52" s="17"/>
      <c r="G52" s="16"/>
    </row>
    <row r="53" spans="1:7" ht="39">
      <c r="A53" s="6">
        <v>48</v>
      </c>
      <c r="B53" s="13" t="s">
        <v>59</v>
      </c>
      <c r="C53" s="13" t="s">
        <v>188</v>
      </c>
      <c r="D53" s="6" t="s">
        <v>61</v>
      </c>
      <c r="E53" s="14">
        <v>20</v>
      </c>
      <c r="F53" s="17"/>
      <c r="G53" s="16"/>
    </row>
    <row r="54" spans="1:7" ht="15">
      <c r="A54" s="6">
        <v>49</v>
      </c>
      <c r="B54" s="13" t="s">
        <v>189</v>
      </c>
      <c r="C54" s="13" t="s">
        <v>190</v>
      </c>
      <c r="D54" s="6" t="s">
        <v>61</v>
      </c>
      <c r="E54" s="14">
        <v>4</v>
      </c>
      <c r="F54" s="17"/>
      <c r="G54" s="16"/>
    </row>
    <row r="55" spans="1:7" ht="15">
      <c r="A55" s="6">
        <v>50</v>
      </c>
      <c r="B55" s="13" t="s">
        <v>189</v>
      </c>
      <c r="C55" s="13" t="s">
        <v>191</v>
      </c>
      <c r="D55" s="6" t="s">
        <v>61</v>
      </c>
      <c r="E55" s="14">
        <v>4</v>
      </c>
      <c r="F55" s="17"/>
      <c r="G55" s="16"/>
    </row>
    <row r="56" spans="1:7" ht="25.5">
      <c r="A56" s="6">
        <v>51</v>
      </c>
      <c r="B56" s="13" t="s">
        <v>192</v>
      </c>
      <c r="C56" s="13" t="s">
        <v>193</v>
      </c>
      <c r="D56" s="6" t="s">
        <v>194</v>
      </c>
      <c r="E56" s="14">
        <v>1</v>
      </c>
      <c r="F56" s="17"/>
      <c r="G56" s="16"/>
    </row>
    <row r="57" spans="1:7" ht="25.5">
      <c r="A57" s="6">
        <v>52</v>
      </c>
      <c r="B57" s="13" t="s">
        <v>195</v>
      </c>
      <c r="C57" s="13" t="s">
        <v>196</v>
      </c>
      <c r="D57" s="6" t="s">
        <v>61</v>
      </c>
      <c r="E57" s="14">
        <v>4</v>
      </c>
      <c r="F57" s="17"/>
      <c r="G57" s="16"/>
    </row>
    <row r="58" spans="1:7" ht="25.5">
      <c r="A58" s="6">
        <v>53</v>
      </c>
      <c r="B58" s="13" t="s">
        <v>74</v>
      </c>
      <c r="C58" s="13" t="s">
        <v>75</v>
      </c>
      <c r="D58" s="6" t="s">
        <v>61</v>
      </c>
      <c r="E58" s="14">
        <v>2</v>
      </c>
      <c r="F58" s="17"/>
      <c r="G58" s="16"/>
    </row>
    <row r="59" spans="1:7" ht="64.5" customHeight="1">
      <c r="A59" s="6">
        <v>54</v>
      </c>
      <c r="B59" s="13" t="s">
        <v>197</v>
      </c>
      <c r="C59" s="13" t="s">
        <v>198</v>
      </c>
      <c r="D59" s="6" t="s">
        <v>51</v>
      </c>
      <c r="E59" s="14">
        <f>6/7*66</f>
        <v>56.57142857142857</v>
      </c>
      <c r="F59" s="17"/>
      <c r="G59" s="16"/>
    </row>
    <row r="60" spans="1:7" ht="63.75" customHeight="1">
      <c r="A60" s="6">
        <v>55</v>
      </c>
      <c r="B60" s="13" t="s">
        <v>197</v>
      </c>
      <c r="C60" s="13" t="s">
        <v>199</v>
      </c>
      <c r="D60" s="6" t="s">
        <v>51</v>
      </c>
      <c r="E60" s="14">
        <f>6/7*30</f>
        <v>25.71428571428571</v>
      </c>
      <c r="F60" s="17"/>
      <c r="G60" s="16"/>
    </row>
    <row r="61" spans="1:7" ht="51.75">
      <c r="A61" s="6">
        <v>56</v>
      </c>
      <c r="B61" s="13" t="s">
        <v>197</v>
      </c>
      <c r="C61" s="13" t="s">
        <v>200</v>
      </c>
      <c r="D61" s="6" t="s">
        <v>51</v>
      </c>
      <c r="E61" s="14">
        <f>6/7*42</f>
        <v>36</v>
      </c>
      <c r="F61" s="17"/>
      <c r="G61" s="16"/>
    </row>
    <row r="62" spans="1:7" ht="25.5">
      <c r="A62" s="6">
        <v>57</v>
      </c>
      <c r="B62" s="13" t="s">
        <v>201</v>
      </c>
      <c r="C62" s="13" t="s">
        <v>202</v>
      </c>
      <c r="D62" s="6" t="s">
        <v>36</v>
      </c>
      <c r="E62" s="14">
        <v>4</v>
      </c>
      <c r="F62" s="17"/>
      <c r="G62" s="16"/>
    </row>
    <row r="63" spans="1:7" ht="25.5">
      <c r="A63" s="6">
        <v>58</v>
      </c>
      <c r="B63" s="13" t="s">
        <v>203</v>
      </c>
      <c r="C63" s="13" t="s">
        <v>204</v>
      </c>
      <c r="D63" s="6" t="s">
        <v>205</v>
      </c>
      <c r="E63" s="14">
        <v>1</v>
      </c>
      <c r="F63" s="17"/>
      <c r="G63" s="16"/>
    </row>
    <row r="64" spans="1:7" ht="15">
      <c r="A64" s="6">
        <v>60</v>
      </c>
      <c r="B64" s="20" t="s">
        <v>206</v>
      </c>
      <c r="C64" s="20" t="s">
        <v>207</v>
      </c>
      <c r="D64" s="6" t="s">
        <v>30</v>
      </c>
      <c r="E64" s="21">
        <v>1</v>
      </c>
      <c r="F64" s="17"/>
      <c r="G64" s="16"/>
    </row>
    <row r="65" spans="1:7" ht="25.5">
      <c r="A65" s="6">
        <v>61</v>
      </c>
      <c r="B65" s="20" t="s">
        <v>208</v>
      </c>
      <c r="C65" s="20" t="s">
        <v>209</v>
      </c>
      <c r="D65" s="22" t="s">
        <v>210</v>
      </c>
      <c r="E65" s="21">
        <v>721.3</v>
      </c>
      <c r="F65" s="17"/>
      <c r="G65" s="16"/>
    </row>
    <row r="66" spans="1:7" ht="15">
      <c r="A66" s="6">
        <v>62</v>
      </c>
      <c r="B66" s="23" t="s">
        <v>211</v>
      </c>
      <c r="C66" s="23"/>
      <c r="D66" s="23"/>
      <c r="E66" s="24"/>
      <c r="F66" s="17"/>
      <c r="G66" s="25"/>
    </row>
  </sheetData>
  <sheetProtection/>
  <mergeCells count="11">
    <mergeCell ref="A1:G1"/>
    <mergeCell ref="A2:D2"/>
    <mergeCell ref="F2:G2"/>
    <mergeCell ref="F3:G3"/>
    <mergeCell ref="A3:A5"/>
    <mergeCell ref="B3:B5"/>
    <mergeCell ref="C3:C5"/>
    <mergeCell ref="D3:D5"/>
    <mergeCell ref="E3:E5"/>
    <mergeCell ref="F4:F5"/>
    <mergeCell ref="G4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2021-02-26T02:12:41Z</dcterms:created>
  <dcterms:modified xsi:type="dcterms:W3CDTF">2021-04-12T07:29:32Z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BE2144F06A684475A110290375B5E432</vt:lpwstr>
  </property>
</Properties>
</file>